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 l="1"/>
  <c r="D93" i="1" s="1"/>
  <c r="C15" i="5" l="1"/>
  <c r="C14" i="5"/>
  <c r="F14" i="3" l="1"/>
  <c r="C26" i="5" l="1"/>
  <c r="C25" i="5"/>
  <c r="C17" i="5"/>
  <c r="C18" i="5"/>
  <c r="C19" i="5"/>
  <c r="B22" i="5"/>
  <c r="C27" i="5"/>
  <c r="B25" i="5" l="1"/>
  <c r="B17" i="5"/>
  <c r="C10" i="3" l="1"/>
  <c r="D74" i="1"/>
  <c r="C74" i="1"/>
  <c r="F10" i="4" l="1"/>
  <c r="F45" i="3"/>
  <c r="F44" i="3"/>
  <c r="F22" i="3"/>
  <c r="F14" i="2"/>
  <c r="F8" i="2"/>
  <c r="F88" i="1"/>
  <c r="F74" i="1"/>
  <c r="E14" i="4" l="1"/>
  <c r="E12" i="3"/>
  <c r="D54" i="1" l="1"/>
  <c r="C54" i="1" l="1"/>
  <c r="D17" i="2" l="1"/>
  <c r="C17" i="2"/>
  <c r="F17" i="2" l="1"/>
  <c r="E31" i="3"/>
  <c r="E23" i="3"/>
  <c r="E22" i="3"/>
  <c r="E21" i="3"/>
  <c r="C95" i="1" l="1"/>
  <c r="C93" i="1" s="1"/>
  <c r="D24" i="1" l="1"/>
  <c r="D89" i="1" s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F8" i="4" l="1"/>
  <c r="D9" i="3"/>
  <c r="D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C26" i="3" s="1"/>
  <c r="E16" i="2"/>
  <c r="D100" i="1"/>
  <c r="F99" i="1"/>
  <c r="E99" i="1"/>
  <c r="E93" i="1"/>
  <c r="F26" i="3" l="1"/>
  <c r="F15" i="2"/>
  <c r="E27" i="3"/>
  <c r="F27" i="3"/>
  <c r="E15" i="2"/>
  <c r="E21" i="2"/>
  <c r="E100" i="1"/>
  <c r="D90" i="1"/>
  <c r="F100" i="1"/>
  <c r="E26" i="3" l="1"/>
  <c r="D91" i="1"/>
  <c r="F91" i="1" s="1"/>
  <c r="E90" i="1"/>
  <c r="F90" i="1"/>
  <c r="E91" i="1" l="1"/>
</calcChain>
</file>

<file path=xl/sharedStrings.xml><?xml version="1.0" encoding="utf-8"?>
<sst xmlns="http://schemas.openxmlformats.org/spreadsheetml/2006/main" count="261" uniqueCount="192">
  <si>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</si>
  <si>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</si>
  <si>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</si>
  <si>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</si>
  <si>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</si>
  <si>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</si>
  <si>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</si>
  <si>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</si>
  <si>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</si>
  <si>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</si>
  <si>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</si>
  <si>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</si>
  <si>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</si>
  <si>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</si>
  <si>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</si>
  <si>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</si>
  <si>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</si>
  <si>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</si>
  <si>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</si>
  <si>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</si>
  <si>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</si>
  <si>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</si>
  <si>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</si>
  <si>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</si>
  <si>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</si>
  <si>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</si>
  <si>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</si>
  <si>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</si>
  <si>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</si>
  <si>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</si>
  <si>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</si>
  <si>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</si>
  <si>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</si>
  <si>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</si>
  <si>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</si>
  <si>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</si>
  <si>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</si>
  <si>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</si>
  <si>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</si>
  <si>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</si>
  <si>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</si>
  <si>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</si>
  <si>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</si>
  <si>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</si>
  <si>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</si>
  <si>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</si>
  <si>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</si>
  <si>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</si>
  <si>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</si>
  <si>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</si>
  <si>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</si>
  <si>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</si>
  <si>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</si>
  <si>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</si>
  <si>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</si>
  <si>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</si>
  <si>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</si>
  <si>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</si>
  <si>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</si>
  <si>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</si>
  <si>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</si>
  <si>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</si>
  <si>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</si>
  <si>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</si>
  <si>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</si>
  <si>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</si>
  <si>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</si>
  <si>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</si>
  <si>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</si>
  <si>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</si>
  <si>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</si>
  <si>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</si>
  <si>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</si>
  <si>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</si>
  <si>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</si>
  <si>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</si>
  <si>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</si>
  <si>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</si>
  <si>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</si>
  <si>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</si>
  <si>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</si>
  <si>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</si>
  <si>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</si>
  <si>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</si>
  <si>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</si>
  <si>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</si>
  <si>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</si>
  <si>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</si>
  <si>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</si>
  <si>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</si>
  <si>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</si>
  <si>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</si>
  <si>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</si>
  <si>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</si>
  <si>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</si>
  <si>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</si>
  <si>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</si>
  <si>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</si>
  <si>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</si>
  <si>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</si>
  <si>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</si>
  <si>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</si>
  <si>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</si>
  <si>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</si>
  <si>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</si>
  <si>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</si>
  <si>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</si>
  <si>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</si>
  <si>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</si>
  <si>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</si>
  <si>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</si>
  <si>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</si>
  <si>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</si>
  <si>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</si>
  <si>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</si>
  <si>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</si>
  <si>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</si>
  <si>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</si>
  <si>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</si>
  <si>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</si>
  <si>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</si>
  <si>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</si>
  <si>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</si>
  <si>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</si>
  <si>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</si>
  <si>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</si>
  <si>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</si>
  <si>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</si>
  <si>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</si>
  <si>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</si>
  <si>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</si>
  <si>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</si>
  <si>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</si>
  <si>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</si>
  <si>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</si>
  <si>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</si>
  <si>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</si>
  <si>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</si>
  <si>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</si>
  <si>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</si>
  <si>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</si>
  <si>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</si>
  <si>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</si>
  <si>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</si>
  <si>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</si>
  <si>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</si>
  <si>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</si>
  <si>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</si>
  <si>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</si>
  <si>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</si>
  <si>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</si>
  <si>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</si>
  <si>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</si>
  <si>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</si>
  <si>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</si>
  <si>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</si>
  <si>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</si>
  <si>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</si>
  <si>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</si>
  <si>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</si>
  <si>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</si>
  <si>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</si>
  <si>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</si>
  <si>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</si>
  <si>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</si>
  <si>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</si>
  <si>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</si>
  <si>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</si>
  <si>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</si>
  <si>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</si>
  <si>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</si>
  <si>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</si>
  <si>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</si>
  <si>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</si>
  <si>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</si>
  <si>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</si>
  <si>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</si>
  <si>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</si>
  <si>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</si>
  <si>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</si>
  <si>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</si>
  <si>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</si>
  <si>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</si>
  <si>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</si>
  <si>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Володимир ДОЛОТ</t>
  </si>
  <si>
    <t>Директор</t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</si>
  <si>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</si>
  <si>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</si>
  <si>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</si>
  <si>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</si>
  <si>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за 1 квартал 2024 року</t>
  </si>
  <si>
    <t>від ___.___.2024р.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</si>
</sst>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67" zoomScale="110" zoomScaleNormal="110" workbookViewId="0">
      <selection activeCell="D99" sqref="D99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8"/>
      <c r="B1" s="67"/>
      <c r="C1" s="68"/>
      <c r="D1" s="58"/>
      <c r="E1" s="68"/>
      <c r="F1" s="58" t="s">
        <v>177</v>
      </c>
    </row>
    <row r="2" spans="1:7" ht="18.75" x14ac:dyDescent="0.3">
      <c r="A2" s="68"/>
      <c r="B2" s="122" t="s">
        <v>186</v>
      </c>
      <c r="C2" s="122"/>
      <c r="D2" s="122"/>
      <c r="E2" s="122"/>
      <c r="F2" s="122"/>
    </row>
    <row r="3" spans="1:7" ht="18.75" x14ac:dyDescent="0.3">
      <c r="A3" s="68"/>
      <c r="B3" s="92"/>
      <c r="C3" s="92"/>
      <c r="D3" s="122" t="s">
        <v>187</v>
      </c>
      <c r="E3" s="122"/>
      <c r="F3" s="122"/>
    </row>
    <row r="4" spans="1:7" ht="18.75" x14ac:dyDescent="0.3">
      <c r="A4" s="68"/>
      <c r="B4" s="93"/>
      <c r="C4" s="94"/>
      <c r="D4" s="122" t="s">
        <v>191</v>
      </c>
      <c r="E4" s="122"/>
      <c r="F4" s="122"/>
    </row>
    <row r="5" spans="1:7" ht="18.75" x14ac:dyDescent="0.3">
      <c r="A5" s="134"/>
      <c r="B5" s="135"/>
      <c r="C5" s="136"/>
      <c r="D5" s="145" t="s">
        <v>0</v>
      </c>
      <c r="E5" s="145"/>
      <c r="F5" s="145"/>
      <c r="G5" s="15"/>
    </row>
    <row r="6" spans="1:7" ht="67.5" customHeight="1" x14ac:dyDescent="0.3">
      <c r="A6" s="61" t="s">
        <v>1</v>
      </c>
      <c r="B6" s="125" t="s">
        <v>172</v>
      </c>
      <c r="C6" s="126"/>
      <c r="D6" s="146" t="s">
        <v>2</v>
      </c>
      <c r="E6" s="146"/>
      <c r="F6" s="62" t="s">
        <v>175</v>
      </c>
    </row>
    <row r="7" spans="1:7" ht="83.25" customHeight="1" x14ac:dyDescent="0.3">
      <c r="A7" s="61" t="s">
        <v>3</v>
      </c>
      <c r="B7" s="125" t="s">
        <v>167</v>
      </c>
      <c r="C7" s="126"/>
      <c r="D7" s="146" t="s">
        <v>4</v>
      </c>
      <c r="E7" s="146"/>
      <c r="F7" s="61"/>
    </row>
    <row r="8" spans="1:7" ht="18.75" x14ac:dyDescent="0.3">
      <c r="A8" s="61" t="s">
        <v>5</v>
      </c>
      <c r="B8" s="125" t="s">
        <v>173</v>
      </c>
      <c r="C8" s="126"/>
      <c r="D8" s="146" t="s">
        <v>6</v>
      </c>
      <c r="E8" s="146"/>
      <c r="F8" s="63"/>
    </row>
    <row r="9" spans="1:7" ht="64.5" customHeight="1" x14ac:dyDescent="0.3">
      <c r="A9" s="64" t="s">
        <v>7</v>
      </c>
      <c r="B9" s="125" t="s">
        <v>174</v>
      </c>
      <c r="C9" s="126"/>
      <c r="D9" s="146" t="s">
        <v>8</v>
      </c>
      <c r="E9" s="146"/>
      <c r="F9" s="65" t="s">
        <v>176</v>
      </c>
    </row>
    <row r="10" spans="1:7" ht="18.75" x14ac:dyDescent="0.3">
      <c r="A10" s="61" t="s">
        <v>9</v>
      </c>
      <c r="B10" s="125" t="s">
        <v>168</v>
      </c>
      <c r="C10" s="126"/>
      <c r="D10" s="146" t="s">
        <v>10</v>
      </c>
      <c r="E10" s="146"/>
      <c r="F10" s="52">
        <v>1810900000</v>
      </c>
    </row>
    <row r="11" spans="1:7" ht="18.75" x14ac:dyDescent="0.3">
      <c r="A11" s="61" t="s">
        <v>11</v>
      </c>
      <c r="B11" s="137"/>
      <c r="C11" s="138"/>
      <c r="D11" s="134"/>
      <c r="E11" s="136"/>
      <c r="F11" s="63"/>
    </row>
    <row r="12" spans="1:7" ht="42.75" customHeight="1" x14ac:dyDescent="0.3">
      <c r="A12" s="64" t="s">
        <v>185</v>
      </c>
      <c r="B12" s="125" t="s">
        <v>184</v>
      </c>
      <c r="C12" s="126"/>
      <c r="D12" s="134"/>
      <c r="E12" s="136"/>
      <c r="F12" s="63"/>
    </row>
    <row r="13" spans="1:7" ht="18.75" x14ac:dyDescent="0.3">
      <c r="A13" s="66"/>
      <c r="B13" s="67"/>
      <c r="C13" s="68"/>
      <c r="D13" s="68"/>
      <c r="E13" s="68"/>
      <c r="F13" s="68"/>
      <c r="G13" s="3"/>
    </row>
    <row r="14" spans="1:7" ht="18.75" x14ac:dyDescent="0.25">
      <c r="A14" s="127" t="s">
        <v>12</v>
      </c>
      <c r="B14" s="127"/>
      <c r="C14" s="127"/>
      <c r="D14" s="127"/>
      <c r="E14" s="127"/>
      <c r="F14" s="127"/>
      <c r="G14" s="3"/>
    </row>
    <row r="15" spans="1:7" ht="41.25" customHeight="1" x14ac:dyDescent="0.25">
      <c r="A15" s="128" t="s">
        <v>178</v>
      </c>
      <c r="B15" s="128"/>
      <c r="C15" s="128"/>
      <c r="D15" s="128"/>
      <c r="E15" s="128"/>
      <c r="F15" s="128"/>
      <c r="G15" s="4"/>
    </row>
    <row r="16" spans="1:7" ht="18.75" x14ac:dyDescent="0.25">
      <c r="A16" s="127" t="s">
        <v>190</v>
      </c>
      <c r="B16" s="127"/>
      <c r="C16" s="127"/>
      <c r="D16" s="127"/>
      <c r="E16" s="127"/>
      <c r="F16" s="127"/>
      <c r="G16" s="4"/>
    </row>
    <row r="17" spans="1:13" ht="18.75" x14ac:dyDescent="0.3">
      <c r="A17" s="69"/>
      <c r="B17" s="67"/>
      <c r="C17" s="68"/>
      <c r="D17" s="68"/>
      <c r="E17" s="68"/>
      <c r="F17" s="69" t="s">
        <v>13</v>
      </c>
      <c r="G17" s="4"/>
    </row>
    <row r="18" spans="1:13" ht="18.75" x14ac:dyDescent="0.25">
      <c r="A18" s="127" t="s">
        <v>14</v>
      </c>
      <c r="B18" s="127"/>
      <c r="C18" s="127"/>
      <c r="D18" s="127"/>
      <c r="E18" s="127"/>
      <c r="F18" s="127"/>
      <c r="G18" s="4"/>
    </row>
    <row r="19" spans="1:13" ht="18.75" x14ac:dyDescent="0.3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25">
      <c r="A20" s="132" t="s">
        <v>15</v>
      </c>
      <c r="B20" s="132" t="s">
        <v>94</v>
      </c>
      <c r="C20" s="129" t="s">
        <v>18</v>
      </c>
      <c r="D20" s="130"/>
      <c r="E20" s="130"/>
      <c r="F20" s="131"/>
      <c r="G20" s="4"/>
    </row>
    <row r="21" spans="1:13" s="7" customFormat="1" ht="36" customHeight="1" x14ac:dyDescent="0.25">
      <c r="A21" s="133"/>
      <c r="B21" s="133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.75" x14ac:dyDescent="0.25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.75" x14ac:dyDescent="0.25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25">
      <c r="A24" s="74" t="s">
        <v>24</v>
      </c>
      <c r="B24" s="72">
        <v>100</v>
      </c>
      <c r="C24" s="104">
        <f>SUM(C25:C28)</f>
        <v>22404.2</v>
      </c>
      <c r="D24" s="79">
        <f>SUM(D25:D28)</f>
        <v>18393.2</v>
      </c>
      <c r="E24" s="75">
        <f>D24-C24</f>
        <v>-4011</v>
      </c>
      <c r="F24" s="76">
        <f>D24/C24</f>
        <v>0.82097106792476415</v>
      </c>
      <c r="G24" s="4"/>
    </row>
    <row r="25" spans="1:13" ht="18.75" x14ac:dyDescent="0.25">
      <c r="A25" s="77" t="s">
        <v>25</v>
      </c>
      <c r="B25" s="72">
        <v>101</v>
      </c>
      <c r="C25" s="104">
        <v>8592</v>
      </c>
      <c r="D25" s="78">
        <v>6145.6</v>
      </c>
      <c r="E25" s="75">
        <f t="shared" ref="E25:E86" si="0">D25-C25</f>
        <v>-2446.3999999999996</v>
      </c>
      <c r="F25" s="76">
        <f t="shared" ref="F25:F76" si="1">D25/C25</f>
        <v>0.71527001862197392</v>
      </c>
      <c r="G25" s="4"/>
    </row>
    <row r="26" spans="1:13" ht="18.75" x14ac:dyDescent="0.25">
      <c r="A26" s="77" t="s">
        <v>26</v>
      </c>
      <c r="B26" s="72">
        <v>102</v>
      </c>
      <c r="C26" s="104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.75" x14ac:dyDescent="0.25">
      <c r="A27" s="77" t="s">
        <v>27</v>
      </c>
      <c r="B27" s="72">
        <v>103</v>
      </c>
      <c r="C27" s="104">
        <v>13100.8</v>
      </c>
      <c r="D27" s="80">
        <v>11758.9</v>
      </c>
      <c r="E27" s="75">
        <f t="shared" si="0"/>
        <v>-1341.8999999999996</v>
      </c>
      <c r="F27" s="76">
        <f t="shared" si="1"/>
        <v>0.89757114069369814</v>
      </c>
      <c r="G27" s="4"/>
    </row>
    <row r="28" spans="1:13" ht="18.75" x14ac:dyDescent="0.25">
      <c r="A28" s="77" t="s">
        <v>28</v>
      </c>
      <c r="B28" s="72">
        <v>104</v>
      </c>
      <c r="C28" s="103">
        <v>711.4</v>
      </c>
      <c r="D28" s="100">
        <v>488.7</v>
      </c>
      <c r="E28" s="81">
        <f>D28-C28</f>
        <v>-222.7</v>
      </c>
      <c r="F28" s="76">
        <f t="shared" si="1"/>
        <v>0.68695529940961486</v>
      </c>
      <c r="G28" s="4"/>
    </row>
    <row r="29" spans="1:13" ht="40.5" customHeight="1" x14ac:dyDescent="0.25">
      <c r="A29" s="74" t="s">
        <v>29</v>
      </c>
      <c r="B29" s="72">
        <v>200</v>
      </c>
      <c r="C29" s="103">
        <f>SUM(C30:C53)</f>
        <v>16437.800000000003</v>
      </c>
      <c r="D29" s="80">
        <f>SUM(D30:D53)</f>
        <v>11613</v>
      </c>
      <c r="E29" s="75">
        <f t="shared" si="0"/>
        <v>-4824.8000000000029</v>
      </c>
      <c r="F29" s="76">
        <f t="shared" si="1"/>
        <v>0.70648140262078851</v>
      </c>
      <c r="G29" s="4"/>
    </row>
    <row r="30" spans="1:13" ht="33.75" customHeight="1" x14ac:dyDescent="0.25">
      <c r="A30" s="74" t="s">
        <v>30</v>
      </c>
      <c r="B30" s="72">
        <v>201</v>
      </c>
      <c r="C30" s="104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25">
      <c r="A31" s="74" t="s">
        <v>31</v>
      </c>
      <c r="B31" s="72">
        <v>202</v>
      </c>
      <c r="C31" s="103">
        <v>216.8</v>
      </c>
      <c r="D31" s="78">
        <v>114.7</v>
      </c>
      <c r="E31" s="75">
        <f t="shared" si="0"/>
        <v>-102.10000000000001</v>
      </c>
      <c r="F31" s="108">
        <f t="shared" si="1"/>
        <v>0.52905904059040587</v>
      </c>
      <c r="G31" s="4"/>
    </row>
    <row r="32" spans="1:13" ht="18.75" x14ac:dyDescent="0.25">
      <c r="A32" s="74" t="s">
        <v>32</v>
      </c>
      <c r="B32" s="72">
        <v>203</v>
      </c>
      <c r="C32" s="103">
        <v>909.4</v>
      </c>
      <c r="D32" s="73">
        <v>622</v>
      </c>
      <c r="E32" s="75">
        <f t="shared" si="0"/>
        <v>-287.39999999999998</v>
      </c>
      <c r="F32" s="76">
        <f t="shared" si="1"/>
        <v>0.68396745106663737</v>
      </c>
      <c r="G32" s="141"/>
      <c r="H32" s="142"/>
      <c r="I32" s="142"/>
      <c r="J32" s="142"/>
      <c r="K32" s="142"/>
      <c r="L32" s="142"/>
      <c r="M32" s="142"/>
    </row>
    <row r="33" spans="1:21" ht="18.75" x14ac:dyDescent="0.25">
      <c r="A33" s="74" t="s">
        <v>33</v>
      </c>
      <c r="B33" s="72">
        <v>204</v>
      </c>
      <c r="C33" s="103">
        <v>8336.1</v>
      </c>
      <c r="D33" s="80">
        <v>6437.6</v>
      </c>
      <c r="E33" s="75">
        <f t="shared" si="0"/>
        <v>-1898.5</v>
      </c>
      <c r="F33" s="76">
        <f t="shared" si="1"/>
        <v>0.7722556111371025</v>
      </c>
      <c r="G33" s="4"/>
    </row>
    <row r="34" spans="1:21" ht="18.75" x14ac:dyDescent="0.25">
      <c r="A34" s="74" t="s">
        <v>34</v>
      </c>
      <c r="B34" s="72">
        <v>205</v>
      </c>
      <c r="C34" s="103">
        <v>1782.8</v>
      </c>
      <c r="D34" s="80">
        <v>1296.3</v>
      </c>
      <c r="E34" s="81">
        <f t="shared" si="0"/>
        <v>-486.5</v>
      </c>
      <c r="F34" s="76">
        <f t="shared" si="1"/>
        <v>0.72711465111061246</v>
      </c>
      <c r="G34" s="4"/>
    </row>
    <row r="35" spans="1:21" ht="105" customHeight="1" x14ac:dyDescent="0.25">
      <c r="A35" s="74" t="s">
        <v>35</v>
      </c>
      <c r="B35" s="72">
        <v>206</v>
      </c>
      <c r="C35" s="103">
        <v>224.7</v>
      </c>
      <c r="D35" s="78">
        <v>94.9</v>
      </c>
      <c r="E35" s="75">
        <f t="shared" si="0"/>
        <v>-129.79999999999998</v>
      </c>
      <c r="F35" s="76">
        <f t="shared" si="1"/>
        <v>0.42234089897641303</v>
      </c>
      <c r="G35" s="143"/>
      <c r="H35" s="144"/>
      <c r="I35" s="144"/>
      <c r="J35" s="144"/>
      <c r="K35" s="144"/>
      <c r="L35" s="144"/>
      <c r="M35" s="144"/>
      <c r="N35" s="144"/>
    </row>
    <row r="36" spans="1:21" ht="48.75" customHeight="1" x14ac:dyDescent="0.25">
      <c r="A36" s="74" t="s">
        <v>36</v>
      </c>
      <c r="B36" s="72">
        <v>207</v>
      </c>
      <c r="C36" s="104">
        <v>0</v>
      </c>
      <c r="D36" s="78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25">
      <c r="A37" s="74" t="s">
        <v>188</v>
      </c>
      <c r="B37" s="72">
        <v>208</v>
      </c>
      <c r="C37" s="103">
        <v>124.8</v>
      </c>
      <c r="D37" s="73">
        <v>100.4</v>
      </c>
      <c r="E37" s="75">
        <f t="shared" si="0"/>
        <v>-24.399999999999991</v>
      </c>
      <c r="F37" s="76">
        <f t="shared" si="1"/>
        <v>0.80448717948717952</v>
      </c>
      <c r="G37" s="143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1" ht="26.25" customHeight="1" x14ac:dyDescent="0.25">
      <c r="A38" s="74" t="s">
        <v>38</v>
      </c>
      <c r="B38" s="72">
        <v>209</v>
      </c>
      <c r="C38" s="104">
        <v>3192</v>
      </c>
      <c r="D38" s="73">
        <v>1948.8</v>
      </c>
      <c r="E38" s="75">
        <f t="shared" si="0"/>
        <v>-1243.2</v>
      </c>
      <c r="F38" s="76">
        <f t="shared" si="1"/>
        <v>0.61052631578947369</v>
      </c>
      <c r="G38" s="143"/>
      <c r="H38" s="144"/>
      <c r="I38" s="144"/>
      <c r="J38" s="144"/>
      <c r="K38" s="144"/>
    </row>
    <row r="39" spans="1:21" ht="18.75" x14ac:dyDescent="0.25">
      <c r="A39" s="74" t="s">
        <v>39</v>
      </c>
      <c r="B39" s="72">
        <v>210</v>
      </c>
      <c r="C39" s="103">
        <v>262.2</v>
      </c>
      <c r="D39" s="100">
        <v>297.3</v>
      </c>
      <c r="E39" s="75">
        <f t="shared" si="0"/>
        <v>35.100000000000023</v>
      </c>
      <c r="F39" s="108">
        <f t="shared" si="1"/>
        <v>1.1338672768878719</v>
      </c>
      <c r="G39" s="4"/>
    </row>
    <row r="40" spans="1:21" ht="18.75" x14ac:dyDescent="0.25">
      <c r="A40" s="74" t="s">
        <v>40</v>
      </c>
      <c r="B40" s="72">
        <v>211</v>
      </c>
      <c r="C40" s="104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.75" x14ac:dyDescent="0.25">
      <c r="A41" s="74" t="s">
        <v>41</v>
      </c>
      <c r="B41" s="72">
        <v>212</v>
      </c>
      <c r="C41" s="104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25">
      <c r="A42" s="74" t="s">
        <v>42</v>
      </c>
      <c r="B42" s="72">
        <v>213</v>
      </c>
      <c r="C42" s="104">
        <v>82.6</v>
      </c>
      <c r="D42" s="73">
        <v>57.6</v>
      </c>
      <c r="E42" s="75">
        <f t="shared" si="0"/>
        <v>-24.999999999999993</v>
      </c>
      <c r="F42" s="76">
        <f t="shared" si="1"/>
        <v>0.69733656174334147</v>
      </c>
      <c r="G42" s="51"/>
      <c r="H42" s="140"/>
      <c r="I42" s="140"/>
      <c r="J42" s="140"/>
      <c r="K42" s="140"/>
    </row>
    <row r="43" spans="1:21" ht="37.5" customHeight="1" x14ac:dyDescent="0.25">
      <c r="A43" s="74" t="s">
        <v>43</v>
      </c>
      <c r="B43" s="72">
        <v>214</v>
      </c>
      <c r="C43" s="103">
        <v>949.4</v>
      </c>
      <c r="D43" s="78">
        <v>532.70000000000005</v>
      </c>
      <c r="E43" s="75">
        <f t="shared" si="0"/>
        <v>-416.69999999999993</v>
      </c>
      <c r="F43" s="76">
        <f t="shared" si="1"/>
        <v>0.56109121550452923</v>
      </c>
      <c r="G43" s="139"/>
      <c r="H43" s="140"/>
      <c r="I43" s="140"/>
      <c r="J43" s="140"/>
      <c r="K43" s="140"/>
      <c r="L43" s="140"/>
    </row>
    <row r="44" spans="1:21" ht="18.75" x14ac:dyDescent="0.25">
      <c r="A44" s="74" t="s">
        <v>44</v>
      </c>
      <c r="B44" s="72">
        <v>215</v>
      </c>
      <c r="C44" s="104">
        <v>121.8</v>
      </c>
      <c r="D44" s="107">
        <v>35.1</v>
      </c>
      <c r="E44" s="75">
        <f t="shared" si="0"/>
        <v>-86.699999999999989</v>
      </c>
      <c r="F44" s="76">
        <f t="shared" si="1"/>
        <v>0.28817733990147787</v>
      </c>
    </row>
    <row r="45" spans="1:21" ht="18.75" x14ac:dyDescent="0.25">
      <c r="A45" s="74" t="s">
        <v>45</v>
      </c>
      <c r="B45" s="72">
        <v>216</v>
      </c>
      <c r="C45" s="104">
        <v>69</v>
      </c>
      <c r="D45" s="78">
        <v>47</v>
      </c>
      <c r="E45" s="75">
        <f t="shared" si="0"/>
        <v>-22</v>
      </c>
      <c r="F45" s="108">
        <f t="shared" si="1"/>
        <v>0.6811594202898551</v>
      </c>
      <c r="G45" s="51"/>
    </row>
    <row r="46" spans="1:21" ht="18.75" x14ac:dyDescent="0.25">
      <c r="A46" s="74" t="s">
        <v>46</v>
      </c>
      <c r="B46" s="72">
        <v>217</v>
      </c>
      <c r="C46" s="103">
        <v>0</v>
      </c>
      <c r="D46" s="73">
        <v>0</v>
      </c>
      <c r="E46" s="75">
        <f t="shared" si="0"/>
        <v>0</v>
      </c>
      <c r="F46" s="76">
        <v>0</v>
      </c>
    </row>
    <row r="47" spans="1:21" ht="75.75" customHeight="1" x14ac:dyDescent="0.25">
      <c r="A47" s="74" t="s">
        <v>47</v>
      </c>
      <c r="B47" s="72">
        <v>218</v>
      </c>
      <c r="C47" s="103">
        <v>1.3</v>
      </c>
      <c r="D47" s="73">
        <v>0.1</v>
      </c>
      <c r="E47" s="75">
        <f>D47-C47</f>
        <v>-1.2</v>
      </c>
      <c r="F47" s="76">
        <v>0</v>
      </c>
    </row>
    <row r="48" spans="1:21" ht="18.75" x14ac:dyDescent="0.25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.75" x14ac:dyDescent="0.25">
      <c r="A49" s="74" t="s">
        <v>49</v>
      </c>
      <c r="B49" s="72">
        <v>220</v>
      </c>
      <c r="C49" s="103">
        <v>136.5</v>
      </c>
      <c r="D49" s="100">
        <v>21.6</v>
      </c>
      <c r="E49" s="75">
        <f t="shared" si="0"/>
        <v>-114.9</v>
      </c>
      <c r="F49" s="76">
        <f t="shared" si="1"/>
        <v>0.15824175824175826</v>
      </c>
    </row>
    <row r="50" spans="1:16" ht="18.75" x14ac:dyDescent="0.25">
      <c r="A50" s="74" t="s">
        <v>50</v>
      </c>
      <c r="B50" s="72">
        <v>221</v>
      </c>
      <c r="C50" s="103">
        <v>28.4</v>
      </c>
      <c r="D50" s="73">
        <v>6.9</v>
      </c>
      <c r="E50" s="75">
        <f t="shared" si="0"/>
        <v>-21.5</v>
      </c>
      <c r="F50" s="76">
        <f t="shared" si="1"/>
        <v>0.24295774647887328</v>
      </c>
    </row>
    <row r="51" spans="1:16" ht="37.5" customHeight="1" x14ac:dyDescent="0.25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25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25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39"/>
      <c r="H53" s="140"/>
      <c r="I53" s="140"/>
      <c r="J53" s="140"/>
      <c r="K53" s="140"/>
    </row>
    <row r="54" spans="1:16" ht="26.25" customHeight="1" x14ac:dyDescent="0.25">
      <c r="A54" s="74" t="s">
        <v>54</v>
      </c>
      <c r="B54" s="72">
        <v>300</v>
      </c>
      <c r="C54" s="103">
        <f>SUM(C55:C73)+C74</f>
        <v>1758.6</v>
      </c>
      <c r="D54" s="103">
        <f>SUM(D55:D73)+D74</f>
        <v>1508.4999999999998</v>
      </c>
      <c r="E54" s="81">
        <f t="shared" si="0"/>
        <v>-250.10000000000014</v>
      </c>
      <c r="F54" s="76">
        <f t="shared" si="1"/>
        <v>0.85778460138746726</v>
      </c>
    </row>
    <row r="55" spans="1:16" ht="48" customHeight="1" x14ac:dyDescent="0.25">
      <c r="A55" s="74" t="s">
        <v>55</v>
      </c>
      <c r="B55" s="72">
        <v>301</v>
      </c>
      <c r="C55" s="103">
        <v>63.5</v>
      </c>
      <c r="D55" s="100">
        <v>25.3</v>
      </c>
      <c r="E55" s="75">
        <f t="shared" si="0"/>
        <v>-38.200000000000003</v>
      </c>
      <c r="F55" s="76">
        <f t="shared" si="1"/>
        <v>0.39842519685039374</v>
      </c>
    </row>
    <row r="56" spans="1:16" ht="40.5" customHeight="1" x14ac:dyDescent="0.25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.75" x14ac:dyDescent="0.25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.75" x14ac:dyDescent="0.25">
      <c r="A58" s="74" t="s">
        <v>58</v>
      </c>
      <c r="B58" s="72">
        <v>304</v>
      </c>
      <c r="C58" s="103">
        <v>2.2000000000000002</v>
      </c>
      <c r="D58" s="73">
        <v>2.2000000000000002</v>
      </c>
      <c r="E58" s="75">
        <f t="shared" si="0"/>
        <v>0</v>
      </c>
      <c r="F58" s="76">
        <v>0</v>
      </c>
      <c r="G58" s="139"/>
      <c r="H58" s="140"/>
      <c r="I58" s="140"/>
      <c r="J58" s="140"/>
      <c r="K58" s="140"/>
      <c r="L58" s="140"/>
    </row>
    <row r="59" spans="1:16" ht="18.75" x14ac:dyDescent="0.25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.75" x14ac:dyDescent="0.25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.75" x14ac:dyDescent="0.25">
      <c r="A61" s="74" t="s">
        <v>61</v>
      </c>
      <c r="B61" s="72">
        <v>307</v>
      </c>
      <c r="C61" s="103">
        <v>12.6</v>
      </c>
      <c r="D61" s="73">
        <v>7.1</v>
      </c>
      <c r="E61" s="75">
        <f t="shared" si="0"/>
        <v>-5.5</v>
      </c>
      <c r="F61" s="108">
        <f t="shared" si="1"/>
        <v>0.56349206349206349</v>
      </c>
      <c r="G61" s="139"/>
      <c r="H61" s="140"/>
      <c r="I61" s="140"/>
      <c r="J61" s="140"/>
      <c r="K61" s="140"/>
      <c r="L61" s="140"/>
      <c r="M61" s="140"/>
      <c r="N61" s="140"/>
      <c r="O61" s="140"/>
      <c r="P61" s="140"/>
    </row>
    <row r="62" spans="1:16" ht="18.75" x14ac:dyDescent="0.25">
      <c r="A62" s="74" t="s">
        <v>62</v>
      </c>
      <c r="B62" s="72">
        <v>308</v>
      </c>
      <c r="C62" s="103">
        <v>1322.4</v>
      </c>
      <c r="D62" s="107">
        <v>1189.9000000000001</v>
      </c>
      <c r="E62" s="113">
        <f t="shared" si="0"/>
        <v>-132.5</v>
      </c>
      <c r="F62" s="108">
        <f t="shared" si="1"/>
        <v>0.89980338777979429</v>
      </c>
      <c r="G62" s="109"/>
      <c r="H62" s="110"/>
      <c r="I62" s="110"/>
      <c r="J62" s="110"/>
      <c r="K62" s="110"/>
      <c r="L62" s="110"/>
      <c r="M62" s="110"/>
      <c r="N62" s="110"/>
    </row>
    <row r="63" spans="1:16" ht="18.75" x14ac:dyDescent="0.25">
      <c r="A63" s="74" t="s">
        <v>63</v>
      </c>
      <c r="B63" s="72">
        <v>309</v>
      </c>
      <c r="C63" s="103">
        <v>282.2</v>
      </c>
      <c r="D63" s="105">
        <v>239.6</v>
      </c>
      <c r="E63" s="114">
        <f t="shared" si="0"/>
        <v>-42.599999999999994</v>
      </c>
      <c r="F63" s="76">
        <f t="shared" si="1"/>
        <v>0.84904323175053154</v>
      </c>
    </row>
    <row r="64" spans="1:16" ht="37.5" customHeight="1" x14ac:dyDescent="0.25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21" ht="51" customHeight="1" x14ac:dyDescent="0.25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21" ht="56.25" x14ac:dyDescent="0.25">
      <c r="A66" s="74" t="s">
        <v>169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21" ht="34.15" customHeight="1" x14ac:dyDescent="0.25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21" ht="18.75" x14ac:dyDescent="0.25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21" ht="15" customHeight="1" x14ac:dyDescent="0.25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21" ht="18.75" x14ac:dyDescent="0.25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21" ht="18.75" x14ac:dyDescent="0.25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21" ht="36.75" customHeight="1" x14ac:dyDescent="0.25">
      <c r="A72" s="74" t="s">
        <v>71</v>
      </c>
      <c r="B72" s="72">
        <v>318</v>
      </c>
      <c r="C72" s="103">
        <v>27.1</v>
      </c>
      <c r="D72" s="78">
        <v>12.3</v>
      </c>
      <c r="E72" s="75">
        <f t="shared" si="0"/>
        <v>-14.8</v>
      </c>
      <c r="F72" s="76">
        <f t="shared" si="1"/>
        <v>0.45387453874538747</v>
      </c>
      <c r="G72" s="139"/>
      <c r="H72" s="140"/>
      <c r="I72" s="140"/>
      <c r="J72" s="140"/>
      <c r="K72" s="140"/>
      <c r="L72" s="140"/>
      <c r="M72" s="140"/>
      <c r="N72" s="140"/>
      <c r="O72" s="140"/>
    </row>
    <row r="73" spans="1:21" ht="40.5" customHeight="1" x14ac:dyDescent="0.25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21" ht="84.75" customHeight="1" x14ac:dyDescent="0.25">
      <c r="A74" s="74" t="s">
        <v>73</v>
      </c>
      <c r="B74" s="72">
        <v>320</v>
      </c>
      <c r="C74" s="103">
        <f>C75+C76</f>
        <v>48.6</v>
      </c>
      <c r="D74" s="103">
        <f>D75+D76</f>
        <v>32.1</v>
      </c>
      <c r="E74" s="75">
        <f t="shared" si="0"/>
        <v>-16.5</v>
      </c>
      <c r="F74" s="108">
        <f t="shared" si="1"/>
        <v>0.66049382716049387</v>
      </c>
    </row>
    <row r="75" spans="1:21" ht="38.25" customHeight="1" x14ac:dyDescent="0.25">
      <c r="A75" s="74" t="s">
        <v>74</v>
      </c>
      <c r="B75" s="72">
        <v>321</v>
      </c>
      <c r="C75" s="105">
        <v>0</v>
      </c>
      <c r="D75" s="73">
        <v>0</v>
      </c>
      <c r="E75" s="75">
        <f t="shared" si="0"/>
        <v>0</v>
      </c>
      <c r="F75" s="76">
        <v>0</v>
      </c>
    </row>
    <row r="76" spans="1:21" ht="53.25" customHeight="1" x14ac:dyDescent="0.25">
      <c r="A76" s="74" t="s">
        <v>189</v>
      </c>
      <c r="B76" s="72">
        <v>322</v>
      </c>
      <c r="C76" s="103">
        <v>48.6</v>
      </c>
      <c r="D76" s="73">
        <v>32.1</v>
      </c>
      <c r="E76" s="75">
        <f t="shared" si="0"/>
        <v>-16.5</v>
      </c>
      <c r="F76" s="108">
        <f t="shared" si="1"/>
        <v>0.66049382716049387</v>
      </c>
      <c r="G76" s="109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</row>
    <row r="77" spans="1:21" ht="18.75" x14ac:dyDescent="0.25">
      <c r="A77" s="74" t="s">
        <v>75</v>
      </c>
      <c r="B77" s="72">
        <v>400</v>
      </c>
      <c r="C77" s="106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21" ht="18.75" x14ac:dyDescent="0.25">
      <c r="A78" s="74" t="s">
        <v>76</v>
      </c>
      <c r="B78" s="72">
        <v>401</v>
      </c>
      <c r="C78" s="106">
        <v>0</v>
      </c>
      <c r="D78" s="82">
        <v>0</v>
      </c>
      <c r="E78" s="83">
        <f t="shared" si="0"/>
        <v>0</v>
      </c>
      <c r="F78" s="76">
        <v>0</v>
      </c>
    </row>
    <row r="79" spans="1:21" ht="18.75" x14ac:dyDescent="0.25">
      <c r="A79" s="74" t="s">
        <v>77</v>
      </c>
      <c r="B79" s="72">
        <v>402</v>
      </c>
      <c r="C79" s="106">
        <v>0</v>
      </c>
      <c r="D79" s="82">
        <v>0</v>
      </c>
      <c r="E79" s="83">
        <f t="shared" si="0"/>
        <v>0</v>
      </c>
      <c r="F79" s="76">
        <v>0</v>
      </c>
    </row>
    <row r="80" spans="1:21" ht="18.75" x14ac:dyDescent="0.25">
      <c r="A80" s="74" t="s">
        <v>62</v>
      </c>
      <c r="B80" s="72">
        <v>403</v>
      </c>
      <c r="C80" s="106">
        <v>0</v>
      </c>
      <c r="D80" s="82">
        <v>0</v>
      </c>
      <c r="E80" s="83">
        <f t="shared" si="0"/>
        <v>0</v>
      </c>
      <c r="F80" s="76">
        <v>0</v>
      </c>
    </row>
    <row r="81" spans="1:20" ht="18.75" x14ac:dyDescent="0.25">
      <c r="A81" s="74" t="s">
        <v>63</v>
      </c>
      <c r="B81" s="72">
        <v>404</v>
      </c>
      <c r="C81" s="106">
        <v>0</v>
      </c>
      <c r="D81" s="82">
        <v>0</v>
      </c>
      <c r="E81" s="83">
        <f t="shared" si="0"/>
        <v>0</v>
      </c>
      <c r="F81" s="76">
        <v>0</v>
      </c>
    </row>
    <row r="82" spans="1:20" ht="29.45" customHeight="1" x14ac:dyDescent="0.25">
      <c r="A82" s="74" t="s">
        <v>78</v>
      </c>
      <c r="B82" s="72">
        <v>405</v>
      </c>
      <c r="C82" s="106">
        <v>0</v>
      </c>
      <c r="D82" s="82">
        <v>0</v>
      </c>
      <c r="E82" s="83">
        <f t="shared" si="0"/>
        <v>0</v>
      </c>
      <c r="F82" s="76">
        <v>0</v>
      </c>
    </row>
    <row r="83" spans="1:20" ht="18.75" x14ac:dyDescent="0.25">
      <c r="A83" s="74" t="s">
        <v>79</v>
      </c>
      <c r="B83" s="72">
        <v>406</v>
      </c>
      <c r="C83" s="106">
        <v>0</v>
      </c>
      <c r="D83" s="82">
        <v>0</v>
      </c>
      <c r="E83" s="83">
        <f t="shared" si="0"/>
        <v>0</v>
      </c>
      <c r="F83" s="76">
        <v>0</v>
      </c>
    </row>
    <row r="84" spans="1:20" ht="37.5" x14ac:dyDescent="0.25">
      <c r="A84" s="74" t="s">
        <v>80</v>
      </c>
      <c r="B84" s="72">
        <v>407</v>
      </c>
      <c r="C84" s="106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25">
      <c r="A85" s="74" t="s">
        <v>81</v>
      </c>
      <c r="B85" s="72">
        <v>408</v>
      </c>
      <c r="C85" s="106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25">
      <c r="A86" s="74" t="s">
        <v>82</v>
      </c>
      <c r="B86" s="72">
        <v>409</v>
      </c>
      <c r="C86" s="106">
        <v>0</v>
      </c>
      <c r="D86" s="82">
        <v>0</v>
      </c>
      <c r="E86" s="83">
        <f t="shared" si="0"/>
        <v>0</v>
      </c>
      <c r="F86" s="76">
        <v>0</v>
      </c>
    </row>
    <row r="87" spans="1:20" ht="56.25" x14ac:dyDescent="0.25">
      <c r="A87" s="74" t="s">
        <v>180</v>
      </c>
      <c r="B87" s="70">
        <v>500</v>
      </c>
      <c r="C87" s="106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24.75" customHeight="1" x14ac:dyDescent="0.3">
      <c r="A88" s="74" t="s">
        <v>37</v>
      </c>
      <c r="B88" s="70">
        <v>600</v>
      </c>
      <c r="C88" s="103">
        <v>4000</v>
      </c>
      <c r="D88" s="78">
        <v>0</v>
      </c>
      <c r="E88" s="75">
        <f t="shared" si="2"/>
        <v>-4000</v>
      </c>
      <c r="F88" s="76">
        <f t="shared" ref="F88:F100" si="3">D88/C88</f>
        <v>0</v>
      </c>
      <c r="G88" s="147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</row>
    <row r="89" spans="1:20" ht="18.75" x14ac:dyDescent="0.25">
      <c r="A89" s="71" t="s">
        <v>83</v>
      </c>
      <c r="B89" s="72">
        <v>700</v>
      </c>
      <c r="C89" s="80">
        <f>SUM(C24)</f>
        <v>22404.2</v>
      </c>
      <c r="D89" s="80">
        <f>D24+D87</f>
        <v>18393.2</v>
      </c>
      <c r="E89" s="75">
        <f t="shared" si="2"/>
        <v>-4011</v>
      </c>
      <c r="F89" s="76">
        <f t="shared" si="3"/>
        <v>0.82097106792476415</v>
      </c>
    </row>
    <row r="90" spans="1:20" ht="18.75" x14ac:dyDescent="0.25">
      <c r="A90" s="71" t="s">
        <v>84</v>
      </c>
      <c r="B90" s="72">
        <v>800</v>
      </c>
      <c r="C90" s="80">
        <f>C100</f>
        <v>22196.399999999998</v>
      </c>
      <c r="D90" s="80">
        <f>D100</f>
        <v>13121.5</v>
      </c>
      <c r="E90" s="81">
        <f t="shared" si="2"/>
        <v>-9074.8999999999978</v>
      </c>
      <c r="F90" s="76">
        <f t="shared" si="3"/>
        <v>0.59115442143771069</v>
      </c>
    </row>
    <row r="91" spans="1:20" ht="18.75" x14ac:dyDescent="0.25">
      <c r="A91" s="71" t="s">
        <v>85</v>
      </c>
      <c r="B91" s="84">
        <v>900</v>
      </c>
      <c r="C91" s="80">
        <f>C89-C90</f>
        <v>207.80000000000291</v>
      </c>
      <c r="D91" s="80">
        <f>D89-D90</f>
        <v>5271.7000000000007</v>
      </c>
      <c r="E91" s="81">
        <f t="shared" si="2"/>
        <v>5063.8999999999978</v>
      </c>
      <c r="F91" s="76">
        <f t="shared" si="3"/>
        <v>25.369104908565578</v>
      </c>
    </row>
    <row r="92" spans="1:20" ht="18.75" x14ac:dyDescent="0.25">
      <c r="A92" s="71" t="s">
        <v>86</v>
      </c>
      <c r="B92" s="85"/>
      <c r="C92" s="86"/>
      <c r="D92" s="71"/>
      <c r="E92" s="75"/>
      <c r="F92" s="76"/>
    </row>
    <row r="93" spans="1:20" ht="37.5" x14ac:dyDescent="0.25">
      <c r="A93" s="74" t="s">
        <v>181</v>
      </c>
      <c r="B93" s="72">
        <v>1000</v>
      </c>
      <c r="C93" s="80">
        <f>C35+C42+C43+C55+C95+C31</f>
        <v>5928.9999999999991</v>
      </c>
      <c r="D93" s="80">
        <f>D35+D42+D43+D55+D95+D31</f>
        <v>3700.2000000000003</v>
      </c>
      <c r="E93" s="75">
        <f t="shared" si="2"/>
        <v>-2228.7999999999988</v>
      </c>
      <c r="F93" s="76">
        <f t="shared" si="3"/>
        <v>0.62408500590318783</v>
      </c>
      <c r="G93" s="4"/>
    </row>
    <row r="94" spans="1:20" ht="33.75" customHeight="1" x14ac:dyDescent="0.25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7.5" x14ac:dyDescent="0.25">
      <c r="A95" s="74" t="s">
        <v>182</v>
      </c>
      <c r="B95" s="72">
        <v>1002</v>
      </c>
      <c r="C95" s="80">
        <f>C32+C38+C39+C40+C41+C50</f>
        <v>4391.9999999999991</v>
      </c>
      <c r="D95" s="80">
        <f>D32+D38+D39+D40+D41+D50</f>
        <v>2875.0000000000005</v>
      </c>
      <c r="E95" s="75">
        <f t="shared" si="2"/>
        <v>-1516.9999999999986</v>
      </c>
      <c r="F95" s="76">
        <f t="shared" si="3"/>
        <v>0.65459927140255036</v>
      </c>
      <c r="G95" s="4"/>
    </row>
    <row r="96" spans="1:20" ht="18.75" x14ac:dyDescent="0.25">
      <c r="A96" s="74" t="s">
        <v>33</v>
      </c>
      <c r="B96" s="72">
        <v>1100</v>
      </c>
      <c r="C96" s="80">
        <f>C33+C62+C80</f>
        <v>9658.5</v>
      </c>
      <c r="D96" s="80">
        <f>D33+D62+D80</f>
        <v>7627.5</v>
      </c>
      <c r="E96" s="75">
        <f t="shared" si="2"/>
        <v>-2031</v>
      </c>
      <c r="F96" s="76">
        <f t="shared" si="3"/>
        <v>0.78971890045038051</v>
      </c>
      <c r="G96" s="4"/>
    </row>
    <row r="97" spans="1:9" ht="18.75" x14ac:dyDescent="0.25">
      <c r="A97" s="74" t="s">
        <v>34</v>
      </c>
      <c r="B97" s="72">
        <v>1200</v>
      </c>
      <c r="C97" s="80">
        <f>C34+C63+C81</f>
        <v>2065</v>
      </c>
      <c r="D97" s="80">
        <f>D34+D63+D81</f>
        <v>1535.8999999999999</v>
      </c>
      <c r="E97" s="81">
        <f t="shared" si="2"/>
        <v>-529.10000000000014</v>
      </c>
      <c r="F97" s="76">
        <f t="shared" si="3"/>
        <v>0.74377723970944298</v>
      </c>
    </row>
    <row r="98" spans="1:9" ht="18.75" x14ac:dyDescent="0.25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.75" x14ac:dyDescent="0.25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4543.8999999999996</v>
      </c>
      <c r="D99" s="80">
        <f>D36+D37+D44+D45+D46+D47+D48+D49+D51+D52+D53+D56+D57+D58+D59+D60+D61+D64+D65+D66+D67+D68+D69+D70+D71+D72+D73+D74+D77+D88</f>
        <v>257.89999999999998</v>
      </c>
      <c r="E99" s="75">
        <f t="shared" si="2"/>
        <v>-4286</v>
      </c>
      <c r="F99" s="76">
        <f t="shared" si="3"/>
        <v>5.6757411034573824E-2</v>
      </c>
    </row>
    <row r="100" spans="1:9" ht="18.75" x14ac:dyDescent="0.25">
      <c r="A100" s="71" t="s">
        <v>90</v>
      </c>
      <c r="B100" s="84">
        <v>1500</v>
      </c>
      <c r="C100" s="80">
        <f>SUM(C96:C99,C93)</f>
        <v>22196.399999999998</v>
      </c>
      <c r="D100" s="80">
        <f>SUM(D96:D99,D93)</f>
        <v>13121.5</v>
      </c>
      <c r="E100" s="81">
        <f t="shared" si="2"/>
        <v>-9074.8999999999978</v>
      </c>
      <c r="F100" s="76">
        <f t="shared" si="3"/>
        <v>0.59115442143771069</v>
      </c>
    </row>
    <row r="101" spans="1:9" ht="18.75" x14ac:dyDescent="0.25">
      <c r="A101" s="87"/>
      <c r="B101" s="88"/>
      <c r="C101" s="88"/>
      <c r="D101" s="88"/>
      <c r="E101" s="88"/>
      <c r="F101" s="88"/>
      <c r="H101" s="4"/>
      <c r="I101" s="4"/>
    </row>
    <row r="102" spans="1:9" ht="18.75" x14ac:dyDescent="0.25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">
      <c r="A103" s="96" t="s">
        <v>185</v>
      </c>
      <c r="B103" s="90"/>
      <c r="C103" s="90"/>
      <c r="D103" s="88"/>
      <c r="E103" s="124" t="s">
        <v>184</v>
      </c>
      <c r="F103" s="124"/>
      <c r="H103" s="4"/>
      <c r="I103" s="4"/>
    </row>
    <row r="104" spans="1:9" ht="15.6" customHeight="1" x14ac:dyDescent="0.25">
      <c r="A104" s="97" t="s">
        <v>91</v>
      </c>
      <c r="B104" s="91"/>
      <c r="C104" s="149"/>
      <c r="D104" s="123"/>
      <c r="E104" s="123" t="s">
        <v>93</v>
      </c>
      <c r="F104" s="123"/>
      <c r="H104" s="4"/>
      <c r="I104" s="4"/>
    </row>
    <row r="105" spans="1:9" ht="18.75" x14ac:dyDescent="0.3">
      <c r="A105" s="68"/>
      <c r="B105" s="67"/>
      <c r="C105" s="68"/>
      <c r="D105" s="68"/>
      <c r="E105" s="68"/>
      <c r="F105" s="68"/>
    </row>
    <row r="106" spans="1:9" ht="18.75" x14ac:dyDescent="0.3">
      <c r="A106" s="68"/>
      <c r="B106" s="67"/>
      <c r="C106" s="68"/>
      <c r="D106" s="68"/>
      <c r="E106" s="68"/>
      <c r="F106" s="68"/>
    </row>
    <row r="107" spans="1:9" ht="18.75" x14ac:dyDescent="0.3">
      <c r="A107" s="68"/>
      <c r="B107" s="67"/>
      <c r="C107" s="68"/>
      <c r="D107" s="68"/>
      <c r="E107" s="68"/>
      <c r="F107" s="68"/>
    </row>
    <row r="108" spans="1:9" ht="20.25" x14ac:dyDescent="0.3">
      <c r="A108" s="60"/>
      <c r="B108" s="59"/>
      <c r="C108" s="60"/>
      <c r="D108" s="60"/>
      <c r="E108" s="60"/>
      <c r="F108" s="60"/>
    </row>
  </sheetData>
  <mergeCells count="40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>
      <selection activeCell="C23" sqref="C23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50" t="s">
        <v>96</v>
      </c>
      <c r="B2" s="150"/>
      <c r="C2" s="150"/>
      <c r="D2" s="150"/>
      <c r="E2" s="150"/>
      <c r="F2" s="150"/>
    </row>
    <row r="3" spans="1:7" ht="8.4499999999999993" customHeight="1" x14ac:dyDescent="0.25"/>
    <row r="4" spans="1:7" ht="15" customHeight="1" x14ac:dyDescent="0.25">
      <c r="A4" s="152" t="s">
        <v>15</v>
      </c>
      <c r="B4" s="152" t="s">
        <v>94</v>
      </c>
      <c r="C4" s="152" t="s">
        <v>18</v>
      </c>
      <c r="D4" s="152"/>
      <c r="E4" s="152"/>
      <c r="F4" s="152"/>
      <c r="G4" s="4"/>
    </row>
    <row r="5" spans="1:7" ht="37.15" customHeight="1" x14ac:dyDescent="0.25">
      <c r="A5" s="152"/>
      <c r="B5" s="152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365</v>
      </c>
      <c r="D8" s="9">
        <v>418.6</v>
      </c>
      <c r="E8" s="10">
        <f>D8-C8</f>
        <v>53.600000000000023</v>
      </c>
      <c r="F8" s="117">
        <f t="shared" ref="F8" si="0">D8/C8</f>
        <v>1.1468493150684933</v>
      </c>
      <c r="G8" s="4"/>
    </row>
    <row r="9" spans="1:7" ht="34.15" customHeight="1" x14ac:dyDescent="0.25">
      <c r="A9" s="5" t="s">
        <v>99</v>
      </c>
      <c r="B9" s="5">
        <v>2001</v>
      </c>
      <c r="C9" s="119"/>
      <c r="D9" s="119"/>
      <c r="E9" s="10">
        <f t="shared" ref="E9:E28" si="1">D9-C9</f>
        <v>0</v>
      </c>
      <c r="F9" s="117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17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17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17">
        <v>0</v>
      </c>
      <c r="G12" s="4"/>
    </row>
    <row r="13" spans="1:7" ht="18" customHeight="1" x14ac:dyDescent="0.25">
      <c r="A13" s="9" t="s">
        <v>179</v>
      </c>
      <c r="B13" s="5">
        <v>2005</v>
      </c>
      <c r="C13" s="9"/>
      <c r="D13" s="9"/>
      <c r="E13" s="10">
        <f t="shared" si="1"/>
        <v>0</v>
      </c>
      <c r="F13" s="117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572.79999999999995</v>
      </c>
      <c r="D14" s="9">
        <v>5690.3</v>
      </c>
      <c r="E14" s="10">
        <f t="shared" si="1"/>
        <v>5117.5</v>
      </c>
      <c r="F14" s="117">
        <f t="shared" ref="F14:F17" si="2">D14/C14</f>
        <v>9.934182960893855</v>
      </c>
      <c r="G14" s="4"/>
    </row>
    <row r="15" spans="1:7" ht="47.45" customHeight="1" x14ac:dyDescent="0.25">
      <c r="A15" s="8" t="s">
        <v>104</v>
      </c>
      <c r="B15" s="11">
        <v>2100</v>
      </c>
      <c r="C15" s="98">
        <f>SUM(C16:C20)</f>
        <v>1739.83</v>
      </c>
      <c r="D15" s="98">
        <f>SUM(D16:D20)</f>
        <v>1373.05</v>
      </c>
      <c r="E15" s="99">
        <f t="shared" si="1"/>
        <v>-366.78</v>
      </c>
      <c r="F15" s="117">
        <f t="shared" si="2"/>
        <v>0.78918629981090105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1738.53</v>
      </c>
      <c r="D16" s="53">
        <f>'Таблиця 1'!D96*0.18</f>
        <v>1372.95</v>
      </c>
      <c r="E16" s="54">
        <f t="shared" si="1"/>
        <v>-365.57999999999993</v>
      </c>
      <c r="F16" s="117">
        <f t="shared" si="2"/>
        <v>0.78971890045038051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1.3</v>
      </c>
      <c r="D17" s="9">
        <f>'Таблиця 1'!D47</f>
        <v>0.1</v>
      </c>
      <c r="E17" s="10">
        <f t="shared" si="1"/>
        <v>-1.2</v>
      </c>
      <c r="F17" s="117">
        <f t="shared" si="2"/>
        <v>7.6923076923076927E-2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17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17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17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120">
        <f>SUM(C22:C25)</f>
        <v>2209.8775000000001</v>
      </c>
      <c r="D21" s="98">
        <f>SUM(D22:D25)</f>
        <v>1650.3124999999998</v>
      </c>
      <c r="E21" s="99">
        <f t="shared" si="1"/>
        <v>-559.56500000000028</v>
      </c>
      <c r="F21" s="117">
        <f t="shared" ref="F21:F25" si="3">D21/C21</f>
        <v>0.74678913197677232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17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2065</v>
      </c>
      <c r="D23" s="53">
        <f>'Таблиця 1'!D97</f>
        <v>1535.8999999999999</v>
      </c>
      <c r="E23" s="54">
        <f t="shared" si="1"/>
        <v>-529.10000000000014</v>
      </c>
      <c r="F23" s="117">
        <f t="shared" si="3"/>
        <v>0.74377723970944298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17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144.8775</v>
      </c>
      <c r="D25" s="53">
        <f>'Таблиця 1'!D96*0.015</f>
        <v>114.41249999999999</v>
      </c>
      <c r="E25" s="54">
        <f t="shared" si="1"/>
        <v>-30.465000000000003</v>
      </c>
      <c r="F25" s="117">
        <f t="shared" si="3"/>
        <v>0.78971890045038051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17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17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17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5" t="s">
        <v>185</v>
      </c>
      <c r="B30" s="14"/>
      <c r="C30" s="14"/>
      <c r="D30" s="44"/>
      <c r="E30" s="153" t="s">
        <v>184</v>
      </c>
      <c r="F30" s="153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51" t="s">
        <v>93</v>
      </c>
      <c r="F31" s="151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7" zoomScale="130" zoomScaleNormal="130" zoomScaleSheetLayoutView="120" workbookViewId="0">
      <selection activeCell="J27" sqref="J27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57" t="s">
        <v>119</v>
      </c>
      <c r="B2" s="157"/>
      <c r="C2" s="157"/>
      <c r="D2" s="157"/>
      <c r="E2" s="157"/>
      <c r="F2" s="157"/>
    </row>
    <row r="3" spans="1:6" ht="15.75" thickBot="1" x14ac:dyDescent="0.3"/>
    <row r="4" spans="1:6" ht="15.75" thickBot="1" x14ac:dyDescent="0.3">
      <c r="A4" s="158" t="s">
        <v>15</v>
      </c>
      <c r="B4" s="17" t="s">
        <v>16</v>
      </c>
      <c r="C4" s="161" t="s">
        <v>18</v>
      </c>
      <c r="D4" s="162"/>
      <c r="E4" s="162"/>
      <c r="F4" s="163"/>
    </row>
    <row r="5" spans="1:6" x14ac:dyDescent="0.25">
      <c r="A5" s="159"/>
      <c r="B5" s="18" t="s">
        <v>17</v>
      </c>
      <c r="C5" s="158" t="s">
        <v>19</v>
      </c>
      <c r="D5" s="158" t="s">
        <v>20</v>
      </c>
      <c r="E5" s="158" t="s">
        <v>21</v>
      </c>
      <c r="F5" s="158" t="s">
        <v>22</v>
      </c>
    </row>
    <row r="6" spans="1:6" ht="15.75" thickBot="1" x14ac:dyDescent="0.3">
      <c r="A6" s="160"/>
      <c r="B6" s="19"/>
      <c r="C6" s="160"/>
      <c r="D6" s="160"/>
      <c r="E6" s="160"/>
      <c r="F6" s="160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54" t="s">
        <v>120</v>
      </c>
      <c r="B8" s="155"/>
      <c r="C8" s="155"/>
      <c r="D8" s="155"/>
      <c r="E8" s="155"/>
      <c r="F8" s="156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22404.199999999997</v>
      </c>
      <c r="D9" s="20">
        <f>SUM(D10:D21)</f>
        <v>18393.2</v>
      </c>
      <c r="E9" s="20">
        <f t="shared" ref="E9" si="0">D9-C9</f>
        <v>-4010.9999999999964</v>
      </c>
      <c r="F9" s="43">
        <f t="shared" ref="F9" si="1">D9/C9</f>
        <v>0.82097106792476426</v>
      </c>
    </row>
    <row r="10" spans="1:6" ht="42" customHeight="1" thickBot="1" x14ac:dyDescent="0.3">
      <c r="A10" s="25" t="s">
        <v>122</v>
      </c>
      <c r="B10" s="20">
        <v>3001</v>
      </c>
      <c r="C10" s="20">
        <f>'Таблиця 1'!C28-C14</f>
        <v>201.39999999999998</v>
      </c>
      <c r="D10" s="20">
        <v>171.1</v>
      </c>
      <c r="E10" s="20">
        <f t="shared" ref="E10" si="2">D10-C10</f>
        <v>-30.299999999999983</v>
      </c>
      <c r="F10" s="43">
        <f t="shared" ref="F10" si="3">D10/C10</f>
        <v>0.8495531281032771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8592</v>
      </c>
      <c r="D11" s="20">
        <f>'Таблиця 1'!D25</f>
        <v>6145.6</v>
      </c>
      <c r="E11" s="20">
        <f>D11-C11</f>
        <v>-2446.3999999999996</v>
      </c>
      <c r="F11" s="43">
        <f>D11/C11</f>
        <v>0.71527001862197392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13100.8</v>
      </c>
      <c r="D13" s="20">
        <f>'Таблиця 1'!D27</f>
        <v>11758.9</v>
      </c>
      <c r="E13" s="20">
        <f t="shared" ref="E13:E14" si="4">D13-C13</f>
        <v>-1341.8999999999996</v>
      </c>
      <c r="F13" s="43">
        <f t="shared" ref="F13:F14" si="5">D13/C13</f>
        <v>0.89757114069369814</v>
      </c>
    </row>
    <row r="14" spans="1:6" ht="15.75" thickBot="1" x14ac:dyDescent="0.3">
      <c r="A14" s="27" t="s">
        <v>28</v>
      </c>
      <c r="B14" s="20">
        <v>3005</v>
      </c>
      <c r="C14" s="20">
        <v>510</v>
      </c>
      <c r="D14" s="20">
        <v>304.7</v>
      </c>
      <c r="E14" s="20">
        <f t="shared" si="4"/>
        <v>-205.3</v>
      </c>
      <c r="F14" s="43">
        <f t="shared" si="5"/>
        <v>0.59745098039215683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12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12.9</v>
      </c>
      <c r="E21" s="20">
        <f t="shared" ref="E21:E23" si="6">D21-C21</f>
        <v>12.9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101">
        <v>22196.400000000001</v>
      </c>
      <c r="D22" s="101">
        <v>13121.5</v>
      </c>
      <c r="E22" s="20">
        <f t="shared" si="6"/>
        <v>-9074.9000000000015</v>
      </c>
      <c r="F22" s="43">
        <f t="shared" ref="F22:F27" si="7">D22/C22</f>
        <v>0.59115442143771058</v>
      </c>
    </row>
    <row r="23" spans="1:6" ht="36" customHeight="1" thickBot="1" x14ac:dyDescent="0.3">
      <c r="A23" s="25" t="s">
        <v>131</v>
      </c>
      <c r="B23" s="20">
        <v>3701</v>
      </c>
      <c r="C23" s="101">
        <v>10403.9</v>
      </c>
      <c r="D23" s="101">
        <v>3911.1</v>
      </c>
      <c r="E23" s="20">
        <f t="shared" si="6"/>
        <v>-6492.7999999999993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101">
        <v>9658.5</v>
      </c>
      <c r="D24" s="101">
        <f>'Таблиця 1'!D96</f>
        <v>7627.5</v>
      </c>
      <c r="E24" s="20">
        <f>D24-C24</f>
        <v>-2031</v>
      </c>
      <c r="F24" s="43">
        <f t="shared" si="7"/>
        <v>0.78971890045038051</v>
      </c>
    </row>
    <row r="25" spans="1:6" ht="38.450000000000003" customHeight="1" thickBot="1" x14ac:dyDescent="0.3">
      <c r="A25" s="25" t="s">
        <v>133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102">
        <f>'Таблиця 2'!C15+'Таблиця 2'!C21</f>
        <v>3949.7075</v>
      </c>
      <c r="D26" s="102">
        <f>'Таблиця 2'!D15+'Таблиця 2'!D21</f>
        <v>3023.3624999999997</v>
      </c>
      <c r="E26" s="57">
        <f t="shared" ref="E26" si="8">D26-C26</f>
        <v>-926.34500000000025</v>
      </c>
      <c r="F26" s="43">
        <f t="shared" si="7"/>
        <v>0.76546491100923286</v>
      </c>
    </row>
    <row r="27" spans="1:6" ht="24" customHeight="1" thickBot="1" x14ac:dyDescent="0.3">
      <c r="A27" s="25" t="s">
        <v>135</v>
      </c>
      <c r="B27" s="20">
        <v>3801</v>
      </c>
      <c r="C27" s="102">
        <f>'Таблиця 2'!C16</f>
        <v>1738.53</v>
      </c>
      <c r="D27" s="102">
        <f>'Таблиця 2'!D16</f>
        <v>1372.95</v>
      </c>
      <c r="E27" s="57">
        <f t="shared" ref="E27" si="9">D27-C27</f>
        <v>-365.57999999999993</v>
      </c>
      <c r="F27" s="43">
        <f t="shared" si="7"/>
        <v>0.78971890045038051</v>
      </c>
    </row>
    <row r="28" spans="1:6" ht="23.45" customHeight="1" thickBot="1" x14ac:dyDescent="0.3">
      <c r="A28" s="25" t="s">
        <v>136</v>
      </c>
      <c r="B28" s="20">
        <v>3900</v>
      </c>
      <c r="C28" s="101"/>
      <c r="D28" s="101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101"/>
      <c r="D29" s="101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18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54" t="s">
        <v>139</v>
      </c>
      <c r="B32" s="155"/>
      <c r="C32" s="155"/>
      <c r="D32" s="155"/>
      <c r="E32" s="155"/>
      <c r="F32" s="156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22404.199999999997</v>
      </c>
      <c r="D43" s="24">
        <f>D9</f>
        <v>18393.2</v>
      </c>
      <c r="E43" s="24">
        <f>D43-C43</f>
        <v>-4010.9999999999964</v>
      </c>
      <c r="F43" s="43">
        <f t="shared" ref="F43:F45" si="11">D43/C43</f>
        <v>0.82097106792476426</v>
      </c>
    </row>
    <row r="44" spans="1:6" ht="30" customHeight="1" thickBot="1" x14ac:dyDescent="0.3">
      <c r="A44" s="25" t="s">
        <v>149</v>
      </c>
      <c r="B44" s="20">
        <v>10200</v>
      </c>
      <c r="C44" s="24">
        <v>365</v>
      </c>
      <c r="D44" s="24">
        <v>418.6</v>
      </c>
      <c r="E44" s="24">
        <f t="shared" ref="E44:E45" si="12">D44-C44</f>
        <v>53.600000000000023</v>
      </c>
      <c r="F44" s="43">
        <f t="shared" si="11"/>
        <v>1.1468493150684933</v>
      </c>
    </row>
    <row r="45" spans="1:6" ht="22.9" customHeight="1" thickBot="1" x14ac:dyDescent="0.3">
      <c r="A45" s="25" t="s">
        <v>150</v>
      </c>
      <c r="B45" s="20">
        <v>10300</v>
      </c>
      <c r="C45" s="24">
        <v>572.79999999999995</v>
      </c>
      <c r="D45" s="24">
        <v>5690.3</v>
      </c>
      <c r="E45" s="24">
        <f t="shared" si="12"/>
        <v>5117.5</v>
      </c>
      <c r="F45" s="43">
        <f t="shared" si="11"/>
        <v>9.934182960893855</v>
      </c>
    </row>
    <row r="48" spans="1:6" ht="15" customHeight="1" thickBot="1" x14ac:dyDescent="0.3">
      <c r="A48" s="95" t="s">
        <v>185</v>
      </c>
      <c r="B48" s="14"/>
      <c r="C48" s="14"/>
      <c r="D48" s="44"/>
      <c r="E48" s="153" t="s">
        <v>184</v>
      </c>
      <c r="F48" s="153"/>
    </row>
    <row r="49" spans="1:6" ht="24" customHeight="1" x14ac:dyDescent="0.25">
      <c r="A49" s="48" t="s">
        <v>91</v>
      </c>
      <c r="B49" s="13" t="s">
        <v>92</v>
      </c>
      <c r="C49" s="13"/>
      <c r="D49" s="151" t="s">
        <v>93</v>
      </c>
      <c r="E49" s="151"/>
      <c r="F49" s="151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7" sqref="D17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7" t="s">
        <v>152</v>
      </c>
      <c r="B2" s="157"/>
      <c r="C2" s="157"/>
      <c r="D2" s="157"/>
      <c r="E2" s="157"/>
      <c r="F2" s="157"/>
    </row>
    <row r="3" spans="1:7" ht="15.75" thickBot="1" x14ac:dyDescent="0.3">
      <c r="A3" s="30"/>
    </row>
    <row r="4" spans="1:7" ht="15.75" thickBot="1" x14ac:dyDescent="0.3">
      <c r="A4" s="164" t="s">
        <v>15</v>
      </c>
      <c r="B4" s="31" t="s">
        <v>16</v>
      </c>
      <c r="C4" s="167" t="s">
        <v>18</v>
      </c>
      <c r="D4" s="168"/>
      <c r="E4" s="168"/>
      <c r="F4" s="169"/>
    </row>
    <row r="5" spans="1:7" x14ac:dyDescent="0.25">
      <c r="A5" s="165"/>
      <c r="B5" s="32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7" ht="15.75" thickBot="1" x14ac:dyDescent="0.3">
      <c r="A6" s="166"/>
      <c r="B6" s="19"/>
      <c r="C6" s="166"/>
      <c r="D6" s="166"/>
      <c r="E6" s="166"/>
      <c r="F6" s="166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4000</v>
      </c>
      <c r="D8" s="49">
        <f t="shared" ref="D8:E8" si="0">SUM(D9:D14)</f>
        <v>0</v>
      </c>
      <c r="E8" s="49">
        <f t="shared" si="0"/>
        <v>-4000</v>
      </c>
      <c r="F8" s="43">
        <f>D8/C8</f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4000</v>
      </c>
      <c r="D10" s="26">
        <v>0</v>
      </c>
      <c r="E10" s="26">
        <f>D10-C10</f>
        <v>-4000</v>
      </c>
      <c r="F10" s="43">
        <f t="shared" ref="F10" si="1">D10/C10</f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>
        <v>0</v>
      </c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5" t="s">
        <v>185</v>
      </c>
      <c r="B16" s="14"/>
      <c r="C16" s="14"/>
      <c r="D16" s="44"/>
      <c r="E16" s="153" t="s">
        <v>184</v>
      </c>
      <c r="F16" s="153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51" t="s">
        <v>93</v>
      </c>
      <c r="F17" s="151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4" zoomScale="120" zoomScaleNormal="120" workbookViewId="0">
      <selection activeCell="F19" sqref="F19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50" t="s">
        <v>159</v>
      </c>
      <c r="B2" s="150"/>
      <c r="C2" s="150"/>
      <c r="D2" s="150"/>
    </row>
    <row r="3" spans="1:14" x14ac:dyDescent="0.25">
      <c r="A3" s="36"/>
    </row>
    <row r="4" spans="1:14" x14ac:dyDescent="0.25">
      <c r="A4" s="173" t="s">
        <v>15</v>
      </c>
      <c r="B4" s="174" t="s">
        <v>18</v>
      </c>
      <c r="C4" s="174"/>
      <c r="D4" s="174"/>
    </row>
    <row r="5" spans="1:14" x14ac:dyDescent="0.25">
      <c r="A5" s="173"/>
      <c r="B5" s="174" t="s">
        <v>19</v>
      </c>
      <c r="C5" s="174" t="s">
        <v>20</v>
      </c>
      <c r="D5" s="174" t="s">
        <v>21</v>
      </c>
    </row>
    <row r="6" spans="1:14" x14ac:dyDescent="0.25">
      <c r="A6" s="173"/>
      <c r="B6" s="174"/>
      <c r="C6" s="174"/>
      <c r="D6" s="174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183</v>
      </c>
      <c r="B8" s="38">
        <f>SUM(B9:B11)</f>
        <v>253</v>
      </c>
      <c r="C8" s="38">
        <f>SUM(C9:C11)</f>
        <v>252</v>
      </c>
      <c r="D8" s="38">
        <f>C8-B8</f>
        <v>-1</v>
      </c>
    </row>
    <row r="9" spans="1:14" x14ac:dyDescent="0.25">
      <c r="A9" s="40" t="s">
        <v>160</v>
      </c>
      <c r="B9" s="41">
        <v>1</v>
      </c>
      <c r="C9" s="116">
        <v>1</v>
      </c>
      <c r="D9" s="41">
        <f t="shared" ref="D9:D27" si="0">C9-B9</f>
        <v>0</v>
      </c>
    </row>
    <row r="10" spans="1:14" x14ac:dyDescent="0.25">
      <c r="A10" s="40" t="s">
        <v>161</v>
      </c>
      <c r="B10" s="41">
        <v>45</v>
      </c>
      <c r="C10" s="116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16">
        <v>206</v>
      </c>
      <c r="D11" s="41">
        <f t="shared" si="0"/>
        <v>-1</v>
      </c>
    </row>
    <row r="12" spans="1:14" x14ac:dyDescent="0.25">
      <c r="A12" s="39" t="s">
        <v>163</v>
      </c>
      <c r="B12" s="38">
        <f>SUM(B13:B15)</f>
        <v>9658.5</v>
      </c>
      <c r="C12" s="38">
        <f>SUM(C13:C15)</f>
        <v>7153.5</v>
      </c>
      <c r="D12" s="55">
        <f t="shared" si="0"/>
        <v>-2505</v>
      </c>
      <c r="E12" s="170"/>
      <c r="F12" s="171"/>
      <c r="G12" s="171"/>
      <c r="H12" s="171"/>
      <c r="I12" s="171"/>
      <c r="J12" s="171"/>
      <c r="K12" s="171"/>
      <c r="L12" s="171"/>
      <c r="M12" s="171"/>
      <c r="N12" s="171"/>
    </row>
    <row r="13" spans="1:14" x14ac:dyDescent="0.25">
      <c r="A13" s="40" t="s">
        <v>160</v>
      </c>
      <c r="B13" s="115">
        <v>155</v>
      </c>
      <c r="C13" s="116">
        <v>195.4</v>
      </c>
      <c r="D13" s="56">
        <f t="shared" si="0"/>
        <v>40.400000000000006</v>
      </c>
    </row>
    <row r="14" spans="1:14" x14ac:dyDescent="0.25">
      <c r="A14" s="40" t="s">
        <v>161</v>
      </c>
      <c r="B14" s="115">
        <v>1167.4000000000001</v>
      </c>
      <c r="C14" s="115">
        <f>994.5-65.7</f>
        <v>928.8</v>
      </c>
      <c r="D14" s="56">
        <f t="shared" si="0"/>
        <v>-238.60000000000014</v>
      </c>
    </row>
    <row r="15" spans="1:14" x14ac:dyDescent="0.25">
      <c r="A15" s="40" t="s">
        <v>162</v>
      </c>
      <c r="B15" s="115">
        <v>8336.1</v>
      </c>
      <c r="C15" s="116">
        <f>6437.6-408.3</f>
        <v>6029.3</v>
      </c>
      <c r="D15" s="56">
        <f t="shared" si="0"/>
        <v>-2306.8000000000002</v>
      </c>
    </row>
    <row r="16" spans="1:14" ht="31.5" x14ac:dyDescent="0.25">
      <c r="A16" s="39" t="s">
        <v>164</v>
      </c>
      <c r="B16" s="42"/>
      <c r="C16" s="42"/>
      <c r="D16" s="55"/>
    </row>
    <row r="17" spans="1:5" x14ac:dyDescent="0.25">
      <c r="A17" s="40" t="s">
        <v>160</v>
      </c>
      <c r="B17" s="56">
        <f>B13/2.5/B9</f>
        <v>62</v>
      </c>
      <c r="C17" s="56">
        <f>C13/2.5/C9</f>
        <v>78.16</v>
      </c>
      <c r="D17" s="56">
        <f t="shared" si="0"/>
        <v>16.159999999999997</v>
      </c>
    </row>
    <row r="18" spans="1:5" x14ac:dyDescent="0.25">
      <c r="A18" s="40" t="s">
        <v>161</v>
      </c>
      <c r="B18" s="56">
        <v>11.3</v>
      </c>
      <c r="C18" s="56">
        <f>C14/2.4/C10</f>
        <v>8.6</v>
      </c>
      <c r="D18" s="56">
        <f t="shared" si="0"/>
        <v>-2.7000000000000011</v>
      </c>
    </row>
    <row r="19" spans="1:5" x14ac:dyDescent="0.25">
      <c r="A19" s="40" t="s">
        <v>162</v>
      </c>
      <c r="B19" s="56">
        <v>16.5</v>
      </c>
      <c r="C19" s="56">
        <f>C15/2.4/C11</f>
        <v>12.195186084142396</v>
      </c>
      <c r="D19" s="56">
        <f t="shared" si="0"/>
        <v>-4.3048139158576042</v>
      </c>
    </row>
    <row r="20" spans="1:5" x14ac:dyDescent="0.25">
      <c r="A20" s="39" t="s">
        <v>165</v>
      </c>
      <c r="B20" s="55">
        <f>SUM(B21:B23)</f>
        <v>11723.5</v>
      </c>
      <c r="C20" s="121">
        <f>SUM(C21:C23)</f>
        <v>7627.5</v>
      </c>
      <c r="D20" s="55">
        <f t="shared" si="0"/>
        <v>-4096</v>
      </c>
    </row>
    <row r="21" spans="1:5" x14ac:dyDescent="0.25">
      <c r="A21" s="40" t="s">
        <v>160</v>
      </c>
      <c r="B21" s="115">
        <v>189.1</v>
      </c>
      <c r="C21" s="116">
        <v>195.4</v>
      </c>
      <c r="D21" s="56">
        <f t="shared" si="0"/>
        <v>6.3000000000000114</v>
      </c>
    </row>
    <row r="22" spans="1:5" x14ac:dyDescent="0.25">
      <c r="A22" s="40" t="s">
        <v>161</v>
      </c>
      <c r="B22" s="115">
        <f>1416.9-1.4</f>
        <v>1415.5</v>
      </c>
      <c r="C22" s="115">
        <v>994.5</v>
      </c>
      <c r="D22" s="56">
        <f t="shared" si="0"/>
        <v>-421</v>
      </c>
    </row>
    <row r="23" spans="1:5" x14ac:dyDescent="0.25">
      <c r="A23" s="40" t="s">
        <v>162</v>
      </c>
      <c r="B23" s="115">
        <v>10118.9</v>
      </c>
      <c r="C23" s="116">
        <v>6437.6</v>
      </c>
      <c r="D23" s="56">
        <f t="shared" si="0"/>
        <v>-3681.2999999999993</v>
      </c>
    </row>
    <row r="24" spans="1:5" ht="31.5" x14ac:dyDescent="0.25">
      <c r="A24" s="39" t="s">
        <v>166</v>
      </c>
      <c r="B24" s="42"/>
      <c r="C24" s="42"/>
      <c r="D24" s="55"/>
    </row>
    <row r="25" spans="1:5" x14ac:dyDescent="0.25">
      <c r="A25" s="40" t="s">
        <v>160</v>
      </c>
      <c r="B25" s="56">
        <f>B21/2.5/B9</f>
        <v>75.64</v>
      </c>
      <c r="C25" s="56">
        <f>C21/2.5/C9</f>
        <v>78.16</v>
      </c>
      <c r="D25" s="56">
        <f t="shared" si="0"/>
        <v>2.519999999999996</v>
      </c>
    </row>
    <row r="26" spans="1:5" x14ac:dyDescent="0.25">
      <c r="A26" s="40" t="s">
        <v>161</v>
      </c>
      <c r="B26" s="56">
        <v>13.7</v>
      </c>
      <c r="C26" s="56">
        <f>C22/2.4/C10</f>
        <v>9.2083333333333339</v>
      </c>
      <c r="D26" s="56">
        <f t="shared" si="0"/>
        <v>-4.4916666666666654</v>
      </c>
    </row>
    <row r="27" spans="1:5" x14ac:dyDescent="0.25">
      <c r="A27" s="40" t="s">
        <v>162</v>
      </c>
      <c r="B27" s="56">
        <v>20.100000000000001</v>
      </c>
      <c r="C27" s="56">
        <f>C23/2.4/C11</f>
        <v>13.021035598705502</v>
      </c>
      <c r="D27" s="56">
        <f t="shared" si="0"/>
        <v>-7.078964401294499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6" t="s">
        <v>185</v>
      </c>
      <c r="B30" s="153" t="s">
        <v>184</v>
      </c>
      <c r="C30" s="153"/>
      <c r="D30" s="153"/>
      <c r="E30" s="44"/>
    </row>
    <row r="31" spans="1:5" x14ac:dyDescent="0.25">
      <c r="A31" s="47" t="s">
        <v>171</v>
      </c>
      <c r="B31" s="3"/>
      <c r="C31" s="172" t="s">
        <v>170</v>
      </c>
      <c r="D31" s="172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2024-05-16T09:00:23Z</dcterms:modified>
</cp:coreProperties>
</file>